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"/>
    </mc:Choice>
  </mc:AlternateContent>
  <bookViews>
    <workbookView xWindow="0" yWindow="0" windowWidth="23040" windowHeight="10485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D24" i="1" l="1"/>
  <c r="D19" i="1"/>
  <c r="J5" i="1"/>
  <c r="J6" i="1"/>
  <c r="J7" i="1"/>
  <c r="J9" i="1"/>
  <c r="J10" i="1"/>
  <c r="J11" i="1"/>
  <c r="I12" i="1"/>
  <c r="J12" i="1"/>
  <c r="J13" i="1"/>
  <c r="J15" i="1"/>
  <c r="J21" i="1"/>
  <c r="I23" i="1"/>
  <c r="O18" i="1"/>
  <c r="K11" i="1"/>
  <c r="K10" i="1"/>
  <c r="N10" i="1"/>
  <c r="O10" i="1"/>
  <c r="N11" i="1"/>
  <c r="O11" i="1"/>
  <c r="E21" i="1"/>
  <c r="R3" i="1"/>
  <c r="D5" i="1"/>
  <c r="R10" i="1"/>
  <c r="R11" i="1"/>
  <c r="D7" i="1"/>
  <c r="D9" i="1"/>
  <c r="E19" i="1"/>
  <c r="D12" i="1"/>
  <c r="K5" i="1"/>
  <c r="N5" i="1"/>
  <c r="N6" i="1"/>
  <c r="O6" i="1"/>
  <c r="R6" i="1"/>
  <c r="K6" i="1"/>
  <c r="O5" i="1"/>
  <c r="K7" i="1"/>
  <c r="D10" i="1"/>
  <c r="K17" i="1"/>
  <c r="K9" i="1"/>
  <c r="N9" i="1"/>
  <c r="O9" i="1"/>
  <c r="N12" i="1"/>
  <c r="K12" i="1"/>
  <c r="N7" i="1"/>
  <c r="R5" i="1"/>
  <c r="R7" i="1"/>
  <c r="O7" i="1"/>
  <c r="L12" i="1"/>
  <c r="L9" i="1"/>
  <c r="K19" i="1"/>
  <c r="O17" i="1"/>
  <c r="R9" i="1"/>
  <c r="P9" i="1"/>
  <c r="P11" i="1"/>
  <c r="P10" i="1"/>
  <c r="P7" i="1"/>
  <c r="L10" i="1"/>
  <c r="L7" i="1"/>
  <c r="L11" i="1"/>
  <c r="K13" i="1"/>
  <c r="L13" i="1"/>
  <c r="O12" i="1"/>
  <c r="P12" i="1"/>
  <c r="N13" i="1"/>
  <c r="N15" i="1"/>
  <c r="N21" i="1"/>
  <c r="N23" i="1"/>
  <c r="O19" i="1"/>
  <c r="R17" i="1"/>
  <c r="R19" i="1"/>
  <c r="D11" i="1"/>
  <c r="D13" i="1"/>
  <c r="K15" i="1"/>
  <c r="R12" i="1"/>
  <c r="R13" i="1"/>
  <c r="R15" i="1"/>
  <c r="O13" i="1"/>
  <c r="P13" i="1"/>
  <c r="K21" i="1"/>
  <c r="L21" i="1"/>
  <c r="L15" i="1"/>
  <c r="D15" i="1"/>
  <c r="E15" i="1"/>
  <c r="S19" i="1"/>
  <c r="R21" i="1"/>
  <c r="S21" i="1"/>
  <c r="L19" i="1"/>
  <c r="O15" i="1"/>
  <c r="K23" i="1"/>
  <c r="R23" i="1"/>
  <c r="O21" i="1"/>
  <c r="P21" i="1"/>
  <c r="P15" i="1"/>
  <c r="P19" i="1"/>
  <c r="O23" i="1"/>
  <c r="J23" i="1"/>
</calcChain>
</file>

<file path=xl/sharedStrings.xml><?xml version="1.0" encoding="utf-8"?>
<sst xmlns="http://schemas.openxmlformats.org/spreadsheetml/2006/main" count="52" uniqueCount="43">
  <si>
    <t>NewCo, LLC</t>
  </si>
  <si>
    <t>ProForma</t>
  </si>
  <si>
    <t>Financial Anaylsis - Typical 40 Acre Transaction</t>
  </si>
  <si>
    <t>Units</t>
  </si>
  <si>
    <t>Years</t>
  </si>
  <si>
    <t>January 2016</t>
  </si>
  <si>
    <t>Life of Investment</t>
  </si>
  <si>
    <t>Month</t>
  </si>
  <si>
    <t>Year</t>
  </si>
  <si>
    <t>%</t>
  </si>
  <si>
    <t>Purchase price</t>
  </si>
  <si>
    <t>P&amp;I Payment</t>
  </si>
  <si>
    <t>Closing Costs</t>
  </si>
  <si>
    <t>Vacancy</t>
  </si>
  <si>
    <t>Acquisition basis</t>
  </si>
  <si>
    <t>Gross Revenue</t>
  </si>
  <si>
    <t>Sale price</t>
  </si>
  <si>
    <t>Management</t>
  </si>
  <si>
    <t>Other</t>
  </si>
  <si>
    <t>Matenance</t>
  </si>
  <si>
    <t>Managements costs (life of investment)</t>
  </si>
  <si>
    <t>Property Tax</t>
  </si>
  <si>
    <t>Interest collected</t>
  </si>
  <si>
    <t>Payment Processing</t>
  </si>
  <si>
    <t>Gross sale proceeds</t>
  </si>
  <si>
    <t>Total Operation Expense</t>
  </si>
  <si>
    <t>Return on Investment (ROI)</t>
  </si>
  <si>
    <t>NOI</t>
  </si>
  <si>
    <t>Net Asset Cost</t>
  </si>
  <si>
    <t>Terms:</t>
  </si>
  <si>
    <t>Asset Improvement</t>
  </si>
  <si>
    <t>Payment</t>
  </si>
  <si>
    <t>Investment / ROI</t>
  </si>
  <si>
    <t>Interest Rate</t>
  </si>
  <si>
    <t>Term (months)</t>
  </si>
  <si>
    <t>Investor ROI</t>
  </si>
  <si>
    <t>Down Payment</t>
  </si>
  <si>
    <t>Sale Price</t>
  </si>
  <si>
    <t> LA GROUP CashFlow </t>
  </si>
  <si>
    <t>Financing</t>
  </si>
  <si>
    <t>Purchase Price</t>
  </si>
  <si>
    <t>Management fee</t>
  </si>
  <si>
    <t>Maintenance 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</si>
</sst>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4"/>
      <name val="Times New Roman"/>
      <family val="1"/>
    </font>
    <font>
      <b/>
      <sz val="11"/>
      <color theme="1"/>
      <name val="Times New Roman"/>
      <family val="1"/>
    </font>
    <font>
      <b/>
      <sz val="11"/>
      <color theme="4" tint="-0.249977111117893"/>
      <name val="Times New Roman"/>
      <family val="1"/>
    </font>
    <font>
      <sz val="11"/>
      <color theme="4" tint="-0.249977111117893"/>
      <name val="Times New Roman"/>
      <family val="1"/>
    </font>
    <font>
      <sz val="11"/>
      <color theme="3" tint="0.399975585192419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1">
    <xf numFmtId="0" fontId="0" fillId="0" borderId="0" xfId="0"/>
    <xf numFmtId="41" fontId="7" fillId="0" borderId="0" xfId="0" applyNumberFormat="1" applyFont="1"/>
    <xf numFmtId="41" fontId="7" fillId="0" borderId="0" xfId="0" quotePrefix="1" applyNumberFormat="1" applyFont="1"/>
    <xf numFmtId="41" fontId="7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right"/>
    </xf>
    <xf numFmtId="42" fontId="8" fillId="0" borderId="0" xfId="0" applyNumberFormat="1" applyFont="1"/>
    <xf numFmtId="41" fontId="8" fillId="0" borderId="0" xfId="0" applyNumberFormat="1" applyFont="1"/>
    <xf numFmtId="41" fontId="9" fillId="0" borderId="1" xfId="0" applyNumberFormat="1" applyFont="1" applyBorder="1"/>
    <xf numFmtId="41" fontId="9" fillId="0" borderId="0" xfId="0" applyNumberFormat="1" applyFont="1" applyBorder="1"/>
    <xf numFmtId="41" fontId="8" fillId="0" borderId="0" xfId="0" applyNumberFormat="1" applyFont="1" applyAlignment="1">
      <alignment horizontal="left"/>
    </xf>
    <xf numFmtId="41" fontId="9" fillId="0" borderId="0" xfId="0" applyNumberFormat="1" applyFont="1"/>
    <xf numFmtId="41" fontId="8" fillId="0" borderId="0" xfId="0" applyNumberFormat="1" applyFont="1" applyBorder="1"/>
    <xf numFmtId="41" fontId="6" fillId="0" borderId="0" xfId="0" applyNumberFormat="1" applyFont="1"/>
    <xf numFmtId="41" fontId="8" fillId="0" borderId="1" xfId="0" applyNumberFormat="1" applyFont="1" applyBorder="1"/>
    <xf numFmtId="164" fontId="6" fillId="0" borderId="0" xfId="1" applyNumberFormat="1" applyFont="1"/>
    <xf numFmtId="41" fontId="6" fillId="0" borderId="1" xfId="0" applyNumberFormat="1" applyFont="1" applyBorder="1"/>
    <xf numFmtId="42" fontId="9" fillId="0" borderId="0" xfId="0" applyNumberFormat="1" applyFont="1" applyBorder="1"/>
    <xf numFmtId="164" fontId="9" fillId="0" borderId="0" xfId="1" applyNumberFormat="1" applyFont="1" applyBorder="1"/>
    <xf numFmtId="41" fontId="10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center"/>
    </xf>
    <xf numFmtId="43" fontId="6" fillId="0" borderId="0" xfId="0" applyNumberFormat="1" applyFont="1"/>
    <xf numFmtId="166" fontId="8" fillId="0" borderId="0" xfId="0" applyNumberFormat="1" applyFont="1" applyBorder="1"/>
    <xf numFmtId="41" fontId="11" fillId="0" borderId="0" xfId="0" applyNumberFormat="1" applyFont="1" applyAlignment="1">
      <alignment horizontal="center"/>
    </xf>
    <xf numFmtId="166" fontId="8" fillId="0" borderId="0" xfId="0" applyNumberFormat="1" applyFont="1"/>
    <xf numFmtId="9" fontId="6" fillId="0" borderId="0" xfId="1" applyNumberFormat="1" applyFont="1"/>
    <xf numFmtId="165" fontId="6" fillId="0" borderId="0" xfId="0" applyNumberFormat="1" applyFont="1"/>
    <xf numFmtId="165" fontId="6" fillId="0" borderId="1" xfId="0" applyNumberFormat="1" applyFont="1" applyBorder="1"/>
    <xf numFmtId="41" fontId="12" fillId="0" borderId="1" xfId="0" applyNumberFormat="1" applyFont="1" applyBorder="1"/>
    <xf numFmtId="41" fontId="7" fillId="0" borderId="0" xfId="0" applyNumberFormat="1" applyFont="1" applyAlignment="1">
      <alignment horizontal="right"/>
    </xf>
    <xf numFmtId="164" fontId="7" fillId="2" borderId="3" xfId="1" applyNumberFormat="1" applyFont="1" applyFill="1" applyBorder="1"/>
    <xf numFmtId="8" fontId="6" fillId="0" borderId="0" xfId="0" applyNumberFormat="1" applyFont="1"/>
    <xf numFmtId="42" fontId="8" fillId="0" borderId="4" xfId="0" applyNumberFormat="1" applyFont="1" applyBorder="1"/>
    <xf numFmtId="9" fontId="13" fillId="0" borderId="0" xfId="1" applyNumberFormat="1" applyFont="1"/>
    <xf numFmtId="41" fontId="13" fillId="0" borderId="0" xfId="0" applyNumberFormat="1" applyFont="1"/>
    <xf numFmtId="164" fontId="6" fillId="0" borderId="0" xfId="0" applyNumberFormat="1" applyFont="1"/>
    <xf numFmtId="164" fontId="10" fillId="2" borderId="2" xfId="1" applyNumberFormat="1" applyFont="1" applyFill="1" applyBorder="1"/>
    <xf numFmtId="9" fontId="13" fillId="0" borderId="0" xfId="0" applyNumberFormat="1" applyFont="1"/>
    <xf numFmtId="164" fontId="6" fillId="0" borderId="0" xfId="1" applyNumberFormat="1" applyFont="1" applyBorder="1"/>
    <xf numFmtId="164" fontId="13" fillId="0" borderId="0" xfId="1" applyNumberFormat="1" applyFont="1"/>
    <xf numFmtId="9" fontId="8" fillId="0" borderId="0" xfId="0" applyNumberFormat="1" applyFont="1"/>
  </cellXfs>
  <cellStyles count="8">
    <cellStyle name="Hyperlink 2" xfId="6"/>
    <cellStyle name="Normal" xfId="0" builtinId="0"/>
    <cellStyle name="Normal 10" xfId="4"/>
    <cellStyle name="Normal 3" xfId="5"/>
    <cellStyle name="Normal 30" xfId="7"/>
    <cellStyle name="Percent" xfId="1" builtinId="5"/>
    <cellStyle name="Percent 2" xfId="3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A4" workbookViewId="0">
      <selection activeCell="D22" sqref="D22"/>
    </sheetView>
  </sheetViews>
  <sheetFormatPr defaultColWidth="8.85546875" defaultRowHeight="15" x14ac:dyDescent="0.25"/>
  <cols>
    <col min="1" max="2" width="8.85546875" style="12"/>
    <col min="3" max="3" width="10.7109375" style="12" bestFit="1" customWidth="1"/>
    <col min="4" max="4" width="16.7109375" style="12" bestFit="1" customWidth="1"/>
    <col min="5" max="5" width="11.140625" style="12" customWidth="1"/>
    <col min="6" max="6" width="9.7109375" style="12" bestFit="1" customWidth="1"/>
    <col min="7" max="7" width="9" style="12" bestFit="1" customWidth="1"/>
    <col min="8" max="9" width="10.42578125" style="12" bestFit="1" customWidth="1"/>
    <col min="10" max="10" width="11.42578125" style="12" bestFit="1" customWidth="1"/>
    <col min="11" max="12" width="8.85546875" style="12"/>
    <col min="13" max="14" width="10.42578125" style="12" bestFit="1" customWidth="1"/>
    <col min="15" max="15" width="10.28515625" style="12" bestFit="1" customWidth="1"/>
    <col min="16" max="16" width="8.85546875" style="12" customWidth="1"/>
    <col min="17" max="17" width="8.85546875" style="12"/>
    <col min="18" max="18" width="14.28515625" style="12" bestFit="1" customWidth="1"/>
    <col min="19" max="16384" width="8.85546875" style="12"/>
  </cols>
  <sheetData>
    <row r="1" spans="1:18" ht="13.9" x14ac:dyDescent="0.25">
      <c r="A1" s="1" t="s">
        <v>0</v>
      </c>
      <c r="K1" s="18" t="s">
        <v>1</v>
      </c>
      <c r="O1" s="18" t="s">
        <v>1</v>
      </c>
      <c r="R1" s="18" t="s">
        <v>1</v>
      </c>
    </row>
    <row r="2" spans="1:18" ht="13.9" x14ac:dyDescent="0.25">
      <c r="A2" s="1" t="s">
        <v>2</v>
      </c>
      <c r="D2" s="18"/>
      <c r="K2" s="18" t="s">
        <v>3</v>
      </c>
      <c r="O2" s="18" t="s">
        <v>3</v>
      </c>
      <c r="R2" s="18" t="s">
        <v>4</v>
      </c>
    </row>
    <row r="3" spans="1:18" ht="13.9" x14ac:dyDescent="0.25">
      <c r="A3" s="2" t="s">
        <v>5</v>
      </c>
      <c r="D3" s="3"/>
      <c r="K3" s="12">
        <v>1</v>
      </c>
      <c r="O3" s="23">
        <v>800</v>
      </c>
      <c r="R3" s="24">
        <f>+E21</f>
        <v>11.416666666666666</v>
      </c>
    </row>
    <row r="4" spans="1:18" ht="13.9" x14ac:dyDescent="0.25">
      <c r="D4" s="3" t="s">
        <v>6</v>
      </c>
      <c r="J4" s="18" t="s">
        <v>7</v>
      </c>
      <c r="K4" s="18" t="s">
        <v>8</v>
      </c>
      <c r="L4" s="18" t="s">
        <v>9</v>
      </c>
      <c r="N4" s="18" t="s">
        <v>7</v>
      </c>
      <c r="O4" s="18" t="s">
        <v>8</v>
      </c>
      <c r="P4" s="18" t="s">
        <v>9</v>
      </c>
    </row>
    <row r="5" spans="1:18" ht="13.9" x14ac:dyDescent="0.25">
      <c r="C5" s="4" t="s">
        <v>10</v>
      </c>
      <c r="D5" s="5">
        <f>+D26</f>
        <v>4000</v>
      </c>
      <c r="E5" s="4"/>
      <c r="F5" s="6"/>
      <c r="H5" s="19" t="s">
        <v>11</v>
      </c>
      <c r="J5" s="12">
        <f>+D19</f>
        <v>196.07401441878832</v>
      </c>
      <c r="K5" s="12">
        <f>+J5*12</f>
        <v>2352.8881730254598</v>
      </c>
      <c r="L5" s="14"/>
      <c r="N5" s="26">
        <f>+J5*O3</f>
        <v>156859.21153503066</v>
      </c>
      <c r="O5" s="12">
        <f>+N5*12</f>
        <v>1882310.538420368</v>
      </c>
      <c r="P5" s="14"/>
      <c r="R5" s="26">
        <f>+O5*$R$3</f>
        <v>21489711.980299201</v>
      </c>
    </row>
    <row r="6" spans="1:18" ht="13.9" x14ac:dyDescent="0.25">
      <c r="C6" s="4" t="s">
        <v>12</v>
      </c>
      <c r="D6" s="7">
        <v>200</v>
      </c>
      <c r="F6" s="6"/>
      <c r="H6" s="19" t="s">
        <v>13</v>
      </c>
      <c r="I6" s="25">
        <v>0</v>
      </c>
      <c r="J6" s="15">
        <f>+J5*I6</f>
        <v>0</v>
      </c>
      <c r="K6" s="15">
        <f>+J6*12</f>
        <v>0</v>
      </c>
      <c r="L6" s="14"/>
      <c r="N6" s="27">
        <f>+J6*O3</f>
        <v>0</v>
      </c>
      <c r="O6" s="15">
        <f>+N6*12</f>
        <v>0</v>
      </c>
      <c r="P6" s="14"/>
      <c r="R6" s="27">
        <f>+O6*$R$3</f>
        <v>0</v>
      </c>
    </row>
    <row r="7" spans="1:18" ht="13.9" x14ac:dyDescent="0.25">
      <c r="C7" s="4" t="s">
        <v>14</v>
      </c>
      <c r="D7" s="6">
        <f>SUM(D5:D6)</f>
        <v>4200</v>
      </c>
      <c r="H7" s="19" t="s">
        <v>15</v>
      </c>
      <c r="J7" s="12">
        <f>+J5-J6</f>
        <v>196.07401441878832</v>
      </c>
      <c r="K7" s="12">
        <f>+K5-K6</f>
        <v>2352.8881730254598</v>
      </c>
      <c r="L7" s="14">
        <f>+K7/$K$7</f>
        <v>1</v>
      </c>
      <c r="N7" s="12">
        <f>+N5-N6</f>
        <v>156859.21153503066</v>
      </c>
      <c r="O7" s="12">
        <f>+O5-O6</f>
        <v>1882310.538420368</v>
      </c>
      <c r="P7" s="14">
        <f>+O7/$O$7</f>
        <v>1</v>
      </c>
      <c r="R7" s="12">
        <f>+R5-R6</f>
        <v>21489711.980299201</v>
      </c>
    </row>
    <row r="8" spans="1:18" ht="13.9" x14ac:dyDescent="0.25">
      <c r="C8" s="4"/>
      <c r="H8" s="19"/>
      <c r="L8" s="14"/>
      <c r="P8" s="35"/>
    </row>
    <row r="9" spans="1:18" ht="13.9" x14ac:dyDescent="0.25">
      <c r="C9" s="4" t="s">
        <v>16</v>
      </c>
      <c r="D9" s="6">
        <f>+D23</f>
        <v>17970</v>
      </c>
      <c r="E9" s="4"/>
      <c r="F9" s="6"/>
      <c r="H9" s="19" t="s">
        <v>17</v>
      </c>
      <c r="I9" s="25">
        <v>0.1</v>
      </c>
      <c r="J9" s="12">
        <f>+J7*I9</f>
        <v>19.607401441878835</v>
      </c>
      <c r="K9" s="12">
        <f>+J9*12</f>
        <v>235.28881730254602</v>
      </c>
      <c r="L9" s="14">
        <f>+K9/$K$7</f>
        <v>0.10000000000000002</v>
      </c>
      <c r="N9" s="12">
        <f>+J9*O3</f>
        <v>15685.921153503068</v>
      </c>
      <c r="O9" s="12">
        <f>+N9*12</f>
        <v>188231.05384203681</v>
      </c>
      <c r="P9" s="14">
        <f>+O9/$O$7</f>
        <v>0.1</v>
      </c>
      <c r="R9" s="26">
        <f t="shared" ref="R9:R12" si="0">+O9*$R$3</f>
        <v>2148971.19802992</v>
      </c>
    </row>
    <row r="10" spans="1:18" ht="13.9" x14ac:dyDescent="0.25">
      <c r="C10" s="4" t="s">
        <v>18</v>
      </c>
      <c r="D10" s="12">
        <f>+K6*E21</f>
        <v>0</v>
      </c>
      <c r="F10" s="6"/>
      <c r="H10" s="19" t="s">
        <v>19</v>
      </c>
      <c r="J10" s="12">
        <f>+D29</f>
        <v>0</v>
      </c>
      <c r="K10" s="12">
        <f>+J10*12</f>
        <v>0</v>
      </c>
      <c r="L10" s="14">
        <f>+K10/$K$7</f>
        <v>0</v>
      </c>
      <c r="N10" s="12">
        <f>+J10*O3</f>
        <v>0</v>
      </c>
      <c r="O10" s="12">
        <f>+N10*12</f>
        <v>0</v>
      </c>
      <c r="P10" s="14">
        <f>+O10/$O$7</f>
        <v>0</v>
      </c>
      <c r="R10" s="26">
        <f t="shared" si="0"/>
        <v>0</v>
      </c>
    </row>
    <row r="11" spans="1:18" ht="13.9" x14ac:dyDescent="0.25">
      <c r="C11" s="4" t="s">
        <v>20</v>
      </c>
      <c r="D11" s="12">
        <f>+K13*E21</f>
        <v>4862.0781967986195</v>
      </c>
      <c r="F11" s="6"/>
      <c r="H11" s="19" t="s">
        <v>21</v>
      </c>
      <c r="J11" s="12">
        <f>+D30</f>
        <v>10</v>
      </c>
      <c r="K11" s="12">
        <f>+J11*12</f>
        <v>120</v>
      </c>
      <c r="L11" s="14">
        <f>+K11/$K$7</f>
        <v>5.1001148875553265E-2</v>
      </c>
      <c r="N11" s="12">
        <f>+J11*O3</f>
        <v>8000</v>
      </c>
      <c r="O11" s="12">
        <f>+N11*12</f>
        <v>96000</v>
      </c>
      <c r="P11" s="14">
        <f>+O11/$O$7</f>
        <v>5.1001148875553258E-2</v>
      </c>
      <c r="R11" s="26">
        <f t="shared" si="0"/>
        <v>1096000</v>
      </c>
    </row>
    <row r="12" spans="1:18" ht="13.9" x14ac:dyDescent="0.25">
      <c r="C12" s="4" t="s">
        <v>22</v>
      </c>
      <c r="D12" s="13">
        <f>+(D19*D21)-D9</f>
        <v>8892.1399753740006</v>
      </c>
      <c r="H12" s="19" t="s">
        <v>23</v>
      </c>
      <c r="I12" s="25">
        <f>+D31</f>
        <v>0.03</v>
      </c>
      <c r="J12" s="15">
        <f>+J7*I12</f>
        <v>5.8822204325636491</v>
      </c>
      <c r="K12" s="15">
        <f>+J12*12</f>
        <v>70.58664519076379</v>
      </c>
      <c r="L12" s="14">
        <f>+K12/$K$7</f>
        <v>0.03</v>
      </c>
      <c r="N12" s="27">
        <f>+J12*O3</f>
        <v>4705.7763460509195</v>
      </c>
      <c r="O12" s="15">
        <f>+N12*12</f>
        <v>56469.316152611034</v>
      </c>
      <c r="P12" s="14">
        <f>+O12/$O$7</f>
        <v>0.03</v>
      </c>
      <c r="R12" s="27">
        <f t="shared" si="0"/>
        <v>644691.35940897593</v>
      </c>
    </row>
    <row r="13" spans="1:18" ht="13.9" x14ac:dyDescent="0.25">
      <c r="C13" s="4" t="s">
        <v>24</v>
      </c>
      <c r="D13" s="6">
        <f>+D9-D10-D11+D12</f>
        <v>22000.061778575382</v>
      </c>
      <c r="H13" s="19" t="s">
        <v>25</v>
      </c>
      <c r="J13" s="12">
        <f>SUM(J9:J12)</f>
        <v>35.489621874442484</v>
      </c>
      <c r="K13" s="12">
        <f>SUM(K9:K12)</f>
        <v>425.87546249330978</v>
      </c>
      <c r="L13" s="14">
        <f>+K13/$K$7</f>
        <v>0.18100114887555327</v>
      </c>
      <c r="N13" s="12">
        <f>SUM(N9:N12)</f>
        <v>28391.697499553989</v>
      </c>
      <c r="O13" s="12">
        <f>SUM(O9:O12)</f>
        <v>340700.36999464786</v>
      </c>
      <c r="P13" s="14">
        <f>+O13/$O$7</f>
        <v>0.18100114887555327</v>
      </c>
      <c r="R13" s="12">
        <f>SUM(R9:R12)</f>
        <v>3889662.557438896</v>
      </c>
    </row>
    <row r="14" spans="1:18" ht="14.45" thickBot="1" x14ac:dyDescent="0.3">
      <c r="C14" s="4"/>
      <c r="L14" s="35"/>
      <c r="P14" s="35"/>
    </row>
    <row r="15" spans="1:18" ht="14.45" thickBot="1" x14ac:dyDescent="0.3">
      <c r="C15" s="4" t="s">
        <v>26</v>
      </c>
      <c r="D15" s="32">
        <f>+(D13-D7)</f>
        <v>17800.061778575382</v>
      </c>
      <c r="E15" s="30">
        <f>+(D13)/D7</f>
        <v>5.2381099472798525</v>
      </c>
      <c r="H15" s="19" t="s">
        <v>27</v>
      </c>
      <c r="J15" s="12">
        <f>+J7-J13</f>
        <v>160.58439254434583</v>
      </c>
      <c r="K15" s="12">
        <f>+K7-K13</f>
        <v>1927.0127105321499</v>
      </c>
      <c r="L15" s="14">
        <f>+K15/$K$7</f>
        <v>0.8189988511244467</v>
      </c>
      <c r="N15" s="12">
        <f>+N7-N13</f>
        <v>128467.51403547666</v>
      </c>
      <c r="O15" s="12">
        <f>+O7-O13</f>
        <v>1541610.1684257202</v>
      </c>
      <c r="P15" s="14">
        <f>+O15/$O$7</f>
        <v>0.81899885112444681</v>
      </c>
      <c r="R15" s="12">
        <f>+R7-R13</f>
        <v>17600049.422860306</v>
      </c>
    </row>
    <row r="16" spans="1:18" ht="14.45" thickTop="1" x14ac:dyDescent="0.25">
      <c r="C16" s="4"/>
    </row>
    <row r="17" spans="2:19" ht="13.9" x14ac:dyDescent="0.25">
      <c r="B17" s="9"/>
      <c r="H17" s="19" t="s">
        <v>28</v>
      </c>
      <c r="K17" s="6">
        <f>+D7+D10</f>
        <v>4200</v>
      </c>
      <c r="O17" s="12">
        <f>+K17*O3</f>
        <v>3360000</v>
      </c>
      <c r="R17" s="12">
        <f>+O17</f>
        <v>3360000</v>
      </c>
    </row>
    <row r="18" spans="2:19" ht="14.45" thickBot="1" x14ac:dyDescent="0.3">
      <c r="B18" s="9"/>
      <c r="C18" s="29" t="s">
        <v>29</v>
      </c>
      <c r="H18" s="19" t="s">
        <v>30</v>
      </c>
      <c r="K18" s="28">
        <v>0</v>
      </c>
      <c r="O18" s="15">
        <f>+K18*O3</f>
        <v>0</v>
      </c>
      <c r="R18" s="15">
        <v>0</v>
      </c>
    </row>
    <row r="19" spans="2:19" ht="14.45" thickBot="1" x14ac:dyDescent="0.3">
      <c r="B19" s="6"/>
      <c r="C19" s="4" t="s">
        <v>31</v>
      </c>
      <c r="D19" s="31">
        <f>PMT(D20/12,D21,(-D24+D22),0)</f>
        <v>196.07401441878832</v>
      </c>
      <c r="E19" s="12">
        <f>+D19*12</f>
        <v>2352.8881730254598</v>
      </c>
      <c r="H19" s="19" t="s">
        <v>32</v>
      </c>
      <c r="K19" s="12">
        <f>SUM(K17:K18)</f>
        <v>4200</v>
      </c>
      <c r="L19" s="38">
        <f>+K15/K19</f>
        <v>0.45881255012670236</v>
      </c>
      <c r="O19" s="12">
        <f>SUM(O17:O18)</f>
        <v>3360000</v>
      </c>
      <c r="P19" s="38">
        <f>+O15/O19</f>
        <v>0.45881255012670241</v>
      </c>
      <c r="R19" s="12">
        <f>SUM(R17:R18)</f>
        <v>3360000</v>
      </c>
      <c r="S19" s="36">
        <f>+R15/R19</f>
        <v>5.2381099472798525</v>
      </c>
    </row>
    <row r="20" spans="2:19" ht="14.45" thickBot="1" x14ac:dyDescent="0.3">
      <c r="C20" s="4" t="s">
        <v>33</v>
      </c>
      <c r="D20" s="17">
        <v>0.08</v>
      </c>
      <c r="H20" s="19"/>
    </row>
    <row r="21" spans="2:19" ht="14.45" thickBot="1" x14ac:dyDescent="0.3">
      <c r="B21" s="6"/>
      <c r="C21" s="4" t="s">
        <v>34</v>
      </c>
      <c r="D21" s="10">
        <v>137</v>
      </c>
      <c r="E21" s="22">
        <f>+D21/12</f>
        <v>11.416666666666666</v>
      </c>
      <c r="F21" s="12" t="s">
        <v>4</v>
      </c>
      <c r="H21" s="19" t="s">
        <v>35</v>
      </c>
      <c r="I21" s="37">
        <v>0.5</v>
      </c>
      <c r="J21" s="12">
        <f>+J15*I21</f>
        <v>80.292196272172916</v>
      </c>
      <c r="K21" s="12">
        <f>+K15*I21</f>
        <v>963.50635526607493</v>
      </c>
      <c r="L21" s="38">
        <f>+K21/K19</f>
        <v>0.22940627506335118</v>
      </c>
      <c r="N21" s="12">
        <f>+N15*I21</f>
        <v>64233.757017738331</v>
      </c>
      <c r="O21" s="12">
        <f>+O15*I21</f>
        <v>770805.08421286009</v>
      </c>
      <c r="P21" s="38">
        <f>+O21/O19</f>
        <v>0.22940627506335121</v>
      </c>
      <c r="R21" s="12">
        <f>+R15*I21</f>
        <v>8800024.7114301529</v>
      </c>
      <c r="S21" s="36">
        <f>+R15/R21</f>
        <v>2</v>
      </c>
    </row>
    <row r="22" spans="2:19" ht="13.9" x14ac:dyDescent="0.25">
      <c r="C22" s="4" t="s">
        <v>36</v>
      </c>
      <c r="D22" s="8">
        <v>197</v>
      </c>
      <c r="S22" s="14"/>
    </row>
    <row r="23" spans="2:19" x14ac:dyDescent="0.25">
      <c r="C23" s="4" t="s">
        <v>37</v>
      </c>
      <c r="D23" s="8">
        <v>17970</v>
      </c>
      <c r="H23" s="19" t="s">
        <v>38</v>
      </c>
      <c r="I23" s="40">
        <f>1-I21</f>
        <v>0.5</v>
      </c>
      <c r="J23" s="12">
        <f>+(J15-J21)+J9</f>
        <v>99.899597714051751</v>
      </c>
      <c r="K23" s="12">
        <f>+(K15-K21)+K9</f>
        <v>1198.795172568621</v>
      </c>
      <c r="L23" s="38"/>
      <c r="N23" s="12">
        <f>+(N15-N21)+N9</f>
        <v>79919.678171241394</v>
      </c>
      <c r="O23" s="12">
        <f>+(O15-O21)+O9</f>
        <v>959036.13805489684</v>
      </c>
      <c r="P23" s="38"/>
      <c r="R23" s="12">
        <f>+(R15-R21)+R9</f>
        <v>10948995.909460073</v>
      </c>
      <c r="S23" s="14"/>
    </row>
    <row r="24" spans="2:19" ht="13.9" x14ac:dyDescent="0.25">
      <c r="C24" s="4" t="s">
        <v>39</v>
      </c>
      <c r="D24" s="11">
        <f>+D23-D22</f>
        <v>17773</v>
      </c>
    </row>
    <row r="25" spans="2:19" ht="13.9" x14ac:dyDescent="0.25">
      <c r="C25" s="4"/>
    </row>
    <row r="26" spans="2:19" ht="13.9" x14ac:dyDescent="0.25">
      <c r="C26" s="4" t="s">
        <v>40</v>
      </c>
      <c r="D26" s="16">
        <v>4000</v>
      </c>
    </row>
    <row r="28" spans="2:19" x14ac:dyDescent="0.25">
      <c r="C28" s="19" t="s">
        <v>41</v>
      </c>
      <c r="D28" s="33">
        <v>0.1</v>
      </c>
      <c r="R28" s="21"/>
    </row>
    <row r="29" spans="2:19" x14ac:dyDescent="0.25">
      <c r="C29" s="19" t="s">
        <v>42</v>
      </c>
      <c r="D29" s="34">
        <v>0</v>
      </c>
    </row>
    <row r="30" spans="2:19" x14ac:dyDescent="0.25">
      <c r="C30" s="19" t="s">
        <v>21</v>
      </c>
      <c r="D30" s="34">
        <v>10</v>
      </c>
    </row>
    <row r="31" spans="2:19" x14ac:dyDescent="0.25">
      <c r="C31" s="19" t="s">
        <v>23</v>
      </c>
      <c r="D31" s="39">
        <v>0.03</v>
      </c>
      <c r="E31" s="18"/>
    </row>
    <row r="32" spans="2:19" x14ac:dyDescent="0.25">
      <c r="C32" s="19"/>
      <c r="J32" s="20"/>
      <c r="K32" s="20"/>
      <c r="L32" s="20"/>
      <c r="M32" s="20"/>
      <c r="N32" s="20"/>
    </row>
    <row r="33" spans="3:9" x14ac:dyDescent="0.25">
      <c r="C33" s="19"/>
      <c r="D33" s="20"/>
      <c r="E33" s="20"/>
      <c r="F33" s="20"/>
      <c r="G33" s="20"/>
      <c r="H33" s="20"/>
      <c r="I33" s="20"/>
    </row>
    <row r="34" spans="3:9" x14ac:dyDescent="0.25">
      <c r="C34" s="19"/>
    </row>
    <row r="35" spans="3:9" x14ac:dyDescent="0.25">
      <c r="C35" s="19"/>
    </row>
    <row r="36" spans="3:9" x14ac:dyDescent="0.25">
      <c r="C36" s="19"/>
    </row>
    <row r="37" spans="3:9" x14ac:dyDescent="0.25">
      <c r="C37" s="19"/>
    </row>
    <row r="38" spans="3:9" x14ac:dyDescent="0.25">
      <c r="C38" s="19"/>
    </row>
    <row r="39" spans="3:9" x14ac:dyDescent="0.25">
      <c r="C39" s="19"/>
    </row>
    <row r="40" spans="3:9" x14ac:dyDescent="0.25">
      <c r="C40" s="19"/>
    </row>
    <row r="41" spans="3:9" x14ac:dyDescent="0.25">
      <c r="C41" s="19"/>
    </row>
    <row r="42" spans="3:9" x14ac:dyDescent="0.25">
      <c r="C42" s="19"/>
    </row>
    <row r="43" spans="3:9" x14ac:dyDescent="0.25">
      <c r="C43" s="19"/>
    </row>
    <row r="44" spans="3:9" x14ac:dyDescent="0.25">
      <c r="C44" s="19"/>
    </row>
    <row r="45" spans="3:9" x14ac:dyDescent="0.25">
      <c r="C45" s="19"/>
    </row>
    <row r="46" spans="3:9" x14ac:dyDescent="0.25">
      <c r="C46" s="19"/>
    </row>
    <row r="47" spans="3:9" x14ac:dyDescent="0.25">
      <c r="C47" s="19"/>
    </row>
    <row r="48" spans="3:9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Owner</cp:lastModifiedBy>
  <cp:revision/>
  <dcterms:created xsi:type="dcterms:W3CDTF">2014-07-11T18:14:29Z</dcterms:created>
  <dcterms:modified xsi:type="dcterms:W3CDTF">2016-03-11T19:14:31Z</dcterms:modified>
  <cp:category/>
  <cp:contentStatus/>
</cp:coreProperties>
</file>